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tabRatio="597" activeTab="0"/>
  </bookViews>
  <sheets>
    <sheet name="за  2015 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<sst xmlns="http://schemas.openxmlformats.org/spreadsheetml/2006/main" count="50" uniqueCount="46">
  <si>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ОТЧЕТ</t>
  </si>
  <si>
    <t>Собственные доходы бюджета муниципального образования</t>
  </si>
  <si>
    <t>Фактически получено на отчетную дату, тыс. руб.</t>
  </si>
  <si>
    <t xml:space="preserve">Штатная численность </t>
  </si>
  <si>
    <t>Плановые назначения с учетом изменений, тыс. руб.</t>
  </si>
  <si>
    <t>Установленный  норматив в % от собственных доходов бюджетов муниципального образования</t>
  </si>
  <si>
    <t xml:space="preserve">Утверждено расходов в местном бюджете, с учетом изменений на отчетную дату,            тыс. руб. </t>
  </si>
  <si>
    <t xml:space="preserve">Кассовое исполнение на отчетную дату,            тыс. руб. </t>
  </si>
  <si>
    <t xml:space="preserve">Отклонение,                                тыс. руб.   </t>
  </si>
  <si>
    <t xml:space="preserve">Применяемая для расчета норматива формирования расходов на оплату труда в соответствии с методикой, утвержденной Постановлением Администрации НАО от 20.06.12 № 170-п 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</si>
  <si>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</si>
  <si>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 xml:space="preserve"> муниципальных служащих, ед. </t>
  </si>
  <si>
    <t>Фактическая, с учетом изменений</t>
  </si>
  <si>
    <t>Причины отклонения, в случае превышения установленного норматива</t>
  </si>
  <si>
    <t>Наименование муниципального образования Ненецкого автономного округа</t>
  </si>
  <si>
    <t>Городской округ «Город Нарьян-Мар»</t>
  </si>
  <si>
    <t>Городское поселение «Рабочий поселок Искателей»</t>
  </si>
  <si>
    <t>Поселок Амдерма</t>
  </si>
  <si>
    <t>Андегский сельсовет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</si>
  <si>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</si>
  <si>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</si>
  <si>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</si>
  <si>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</si>
  <si>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</si>
  <si>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</si>
  <si>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</si>
  <si>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</si>
  <si>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</si>
  <si>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</si>
  <si>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</si>
  <si>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</si>
  <si>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</si>
  <si>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</si>
  <si>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</si>
  <si>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</si>
  <si>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Расходы по нормативу от плановых назначений,              тыс. руб.                                 (гр. 2 х гр. 4)</t>
  </si>
  <si>
    <t>выборных должностных лиц, ед.</t>
  </si>
  <si>
    <t>Отклонения (+,--)</t>
  </si>
  <si>
    <t>по плановым показателям  (гр. 7 - гр. 5)</t>
  </si>
  <si>
    <t xml:space="preserve"> по кассовому исполнению (гр. 8 - гр. 6)   &lt;*&gt;</t>
  </si>
  <si>
    <t>ВСЕГО</t>
  </si>
  <si>
    <t>ИТОГО</t>
  </si>
  <si>
    <r>
      <t>Пустозерский сельсовет</t>
    </r>
    <r>
      <rPr>
        <sz val="12"/>
        <rFont val="Calibri"/>
        <family val="2"/>
      </rPr>
      <t>*</t>
    </r>
  </si>
  <si>
    <r>
      <t>Муниципальный район «Заполярный район»</t>
    </r>
    <r>
      <rPr>
        <sz val="12"/>
        <rFont val="Calibri"/>
        <family val="2"/>
      </rPr>
      <t>*</t>
    </r>
  </si>
  <si>
    <r>
      <t>о соблюдении органами местного самоуправления 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муниципальных образований Ненецкого автономного округа за 2015 год</t>
    </r>
    <r>
      <rPr>
        <b/>
        <sz val="16"/>
        <rFont val="Times New Roman"/>
        <family val="1"/>
      </rPr>
      <t xml:space="preserve"> </t>
    </r>
  </si>
  <si>
    <t>Расходы по нормативу от фактически полученных собственных доходов,                   тыс. руб.                                 (гр. 3 х гр. 4)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</si>
</sst>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;[Red]#,##0.0"/>
  </numFmts>
  <fonts count="50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89" fontId="1" fillId="0" borderId="10" xfId="0" applyNumberFormat="1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189" fontId="10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189" fontId="11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90" zoomScaleNormal="90" zoomScalePageLayoutView="0" workbookViewId="0" topLeftCell="A16">
      <selection activeCell="O32" sqref="O32"/>
    </sheetView>
  </sheetViews>
  <sheetFormatPr defaultColWidth="9.140625" defaultRowHeight="12.75"/>
  <cols>
    <col min="1" max="1" width="38.8515625" style="3" customWidth="1"/>
    <col min="2" max="5" width="13.57421875" style="3" customWidth="1"/>
    <col min="6" max="6" width="13.140625" style="3" customWidth="1"/>
    <col min="7" max="7" width="13.7109375" style="3" customWidth="1"/>
    <col min="8" max="8" width="15.421875" style="3" customWidth="1"/>
    <col min="9" max="9" width="15.28125" style="3" customWidth="1"/>
    <col min="10" max="10" width="16.57421875" style="3" customWidth="1"/>
    <col min="11" max="11" width="10.7109375" style="3" customWidth="1"/>
    <col min="12" max="12" width="14.57421875" style="3" customWidth="1"/>
    <col min="13" max="15" width="14.7109375" style="3" customWidth="1"/>
    <col min="16" max="16" width="9.140625" style="3" customWidth="1"/>
    <col min="17" max="17" width="10.140625" style="3" customWidth="1"/>
    <col min="18" max="16384" width="9.140625" style="3" customWidth="1"/>
  </cols>
  <sheetData>
    <row r="1" spans="2:15" ht="18.75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</row>
    <row r="2" spans="1:17" ht="53.25" customHeight="1">
      <c r="A2" s="20"/>
      <c r="B2" s="23" t="s">
        <v>44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  <c r="N2" s="24"/>
      <c r="O2" s="24"/>
      <c r="P2" s="20"/>
      <c r="Q2" s="20"/>
    </row>
    <row r="3" spans="2:15" ht="17.2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5"/>
      <c r="M3" s="25"/>
      <c r="N3" s="25"/>
      <c r="O3" s="25"/>
    </row>
    <row r="4" spans="2:15" ht="18" customHeight="1">
      <c r="B4" s="10"/>
      <c r="C4" s="10"/>
      <c r="D4" s="10"/>
      <c r="E4" s="10"/>
      <c r="F4" s="10"/>
      <c r="G4" s="10"/>
      <c r="H4" s="17"/>
      <c r="I4" s="10"/>
      <c r="J4" s="10"/>
      <c r="K4" s="10"/>
      <c r="L4" s="10"/>
      <c r="M4" s="10"/>
      <c r="N4" s="10"/>
      <c r="O4" s="10"/>
    </row>
    <row r="5" spans="1:17" ht="49.5" customHeight="1">
      <c r="A5" s="26" t="s">
        <v>14</v>
      </c>
      <c r="B5" s="26" t="s">
        <v>1</v>
      </c>
      <c r="C5" s="27"/>
      <c r="D5" s="28" t="s">
        <v>10</v>
      </c>
      <c r="E5" s="29"/>
      <c r="F5" s="29"/>
      <c r="G5" s="29"/>
      <c r="H5" s="29"/>
      <c r="I5" s="29"/>
      <c r="J5" s="30"/>
      <c r="K5" s="31" t="s">
        <v>13</v>
      </c>
      <c r="L5" s="28" t="s">
        <v>3</v>
      </c>
      <c r="M5" s="34"/>
      <c r="N5" s="35"/>
      <c r="O5" s="36"/>
      <c r="P5" s="38" t="s">
        <v>37</v>
      </c>
      <c r="Q5" s="39"/>
    </row>
    <row r="6" spans="1:17" ht="111.75" customHeight="1">
      <c r="A6" s="26"/>
      <c r="B6" s="31" t="s">
        <v>4</v>
      </c>
      <c r="C6" s="31" t="s">
        <v>2</v>
      </c>
      <c r="D6" s="31" t="s">
        <v>5</v>
      </c>
      <c r="E6" s="31" t="s">
        <v>35</v>
      </c>
      <c r="F6" s="31" t="s">
        <v>45</v>
      </c>
      <c r="G6" s="31" t="s">
        <v>6</v>
      </c>
      <c r="H6" s="31" t="s">
        <v>7</v>
      </c>
      <c r="I6" s="43" t="s">
        <v>8</v>
      </c>
      <c r="J6" s="44"/>
      <c r="K6" s="32"/>
      <c r="L6" s="45" t="s">
        <v>9</v>
      </c>
      <c r="M6" s="46"/>
      <c r="N6" s="28" t="s">
        <v>12</v>
      </c>
      <c r="O6" s="37"/>
      <c r="P6" s="40"/>
      <c r="Q6" s="41"/>
    </row>
    <row r="7" spans="1:17" ht="107.25" customHeight="1">
      <c r="A7" s="26"/>
      <c r="B7" s="42"/>
      <c r="C7" s="42"/>
      <c r="D7" s="42"/>
      <c r="E7" s="42"/>
      <c r="F7" s="42"/>
      <c r="G7" s="42"/>
      <c r="H7" s="42"/>
      <c r="I7" s="11" t="s">
        <v>38</v>
      </c>
      <c r="J7" s="11" t="s">
        <v>39</v>
      </c>
      <c r="K7" s="33"/>
      <c r="L7" s="12" t="s">
        <v>36</v>
      </c>
      <c r="M7" s="12" t="s">
        <v>11</v>
      </c>
      <c r="N7" s="12" t="s">
        <v>36</v>
      </c>
      <c r="O7" s="12" t="s">
        <v>11</v>
      </c>
      <c r="P7" s="12" t="s">
        <v>36</v>
      </c>
      <c r="Q7" s="12" t="s">
        <v>11</v>
      </c>
    </row>
    <row r="8" spans="1:17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</row>
    <row r="9" spans="1:17" s="9" customFormat="1" ht="39" customHeight="1">
      <c r="A9" s="2" t="s">
        <v>43</v>
      </c>
      <c r="B9" s="6">
        <v>1492035.2</v>
      </c>
      <c r="C9" s="7">
        <v>2174075.3</v>
      </c>
      <c r="D9" s="14">
        <v>6.85</v>
      </c>
      <c r="E9" s="7">
        <f>B9*D9/100+3726.5+19005.2</f>
        <v>124936.11119999998</v>
      </c>
      <c r="F9" s="7">
        <f>C9*D9/100+3726.5+19005.2</f>
        <v>171655.85804999998</v>
      </c>
      <c r="G9" s="7">
        <v>117071.8</v>
      </c>
      <c r="H9" s="7">
        <v>115802.5</v>
      </c>
      <c r="I9" s="7">
        <f>G9-E9</f>
        <v>-7864.311199999982</v>
      </c>
      <c r="J9" s="7">
        <f>H9-F9</f>
        <v>-55853.35804999998</v>
      </c>
      <c r="K9" s="7"/>
      <c r="L9" s="7">
        <v>2</v>
      </c>
      <c r="M9" s="7">
        <v>132</v>
      </c>
      <c r="N9" s="7">
        <v>1</v>
      </c>
      <c r="O9" s="7">
        <v>58</v>
      </c>
      <c r="P9" s="7">
        <f>N9-L9</f>
        <v>-1</v>
      </c>
      <c r="Q9" s="7">
        <f>O9-M9</f>
        <v>-74</v>
      </c>
    </row>
    <row r="10" spans="1:17" s="9" customFormat="1" ht="23.25" customHeight="1">
      <c r="A10" s="2" t="s">
        <v>15</v>
      </c>
      <c r="B10" s="6">
        <v>1991101.7</v>
      </c>
      <c r="C10" s="7">
        <v>1980364.5</v>
      </c>
      <c r="D10" s="14">
        <v>8.35</v>
      </c>
      <c r="E10" s="7">
        <f>B10*D10/100+4129.9+4998.4</f>
        <v>175385.29194999998</v>
      </c>
      <c r="F10" s="7">
        <f>C10*D10/100+4070.5+4998.4</f>
        <v>174429.33575</v>
      </c>
      <c r="G10" s="7">
        <v>195015.5</v>
      </c>
      <c r="H10" s="7">
        <v>194645.1</v>
      </c>
      <c r="I10" s="7">
        <f>G10-E10</f>
        <v>19630.208050000016</v>
      </c>
      <c r="J10" s="7">
        <f>H10-F10</f>
        <v>20215.764250000007</v>
      </c>
      <c r="K10" s="7"/>
      <c r="L10" s="7">
        <v>2</v>
      </c>
      <c r="M10" s="7">
        <v>137</v>
      </c>
      <c r="N10" s="7">
        <v>2</v>
      </c>
      <c r="O10" s="7">
        <v>113</v>
      </c>
      <c r="P10" s="7">
        <f>N10-L10</f>
        <v>0</v>
      </c>
      <c r="Q10" s="7">
        <f>O10-M10</f>
        <v>-24</v>
      </c>
    </row>
    <row r="11" spans="1:17" ht="15.75">
      <c r="A11" s="15" t="s">
        <v>40</v>
      </c>
      <c r="B11" s="16">
        <f>SUM(B9:B10)</f>
        <v>3483136.9</v>
      </c>
      <c r="C11" s="16">
        <f>SUM(C9:C10)</f>
        <v>4154439.8</v>
      </c>
      <c r="D11" s="16"/>
      <c r="E11" s="16">
        <f aca="true" t="shared" si="0" ref="E11:J11">SUM(E9:E10)</f>
        <v>300321.40314999997</v>
      </c>
      <c r="F11" s="16">
        <f t="shared" si="0"/>
        <v>346085.1938</v>
      </c>
      <c r="G11" s="16">
        <f t="shared" si="0"/>
        <v>312087.3</v>
      </c>
      <c r="H11" s="16">
        <f t="shared" si="0"/>
        <v>310447.6</v>
      </c>
      <c r="I11" s="16">
        <f t="shared" si="0"/>
        <v>11765.896850000034</v>
      </c>
      <c r="J11" s="16">
        <f t="shared" si="0"/>
        <v>-35637.59379999997</v>
      </c>
      <c r="K11" s="16"/>
      <c r="L11" s="16">
        <f aca="true" t="shared" si="1" ref="L11:Q11">SUM(L9:L10)</f>
        <v>4</v>
      </c>
      <c r="M11" s="16">
        <f t="shared" si="1"/>
        <v>269</v>
      </c>
      <c r="N11" s="16">
        <f t="shared" si="1"/>
        <v>3</v>
      </c>
      <c r="O11" s="16">
        <f t="shared" si="1"/>
        <v>171</v>
      </c>
      <c r="P11" s="16">
        <f t="shared" si="1"/>
        <v>-1</v>
      </c>
      <c r="Q11" s="16">
        <f t="shared" si="1"/>
        <v>-98</v>
      </c>
    </row>
    <row r="12" spans="1:17" s="9" customFormat="1" ht="31.5">
      <c r="A12" s="5" t="s">
        <v>16</v>
      </c>
      <c r="B12" s="7">
        <v>377917.7</v>
      </c>
      <c r="C12" s="7">
        <v>367026.1</v>
      </c>
      <c r="D12" s="13">
        <v>8.1</v>
      </c>
      <c r="E12" s="7">
        <f>B12*D12/100</f>
        <v>30611.333700000003</v>
      </c>
      <c r="F12" s="7">
        <f>C12*D12/100</f>
        <v>29729.114099999995</v>
      </c>
      <c r="G12" s="7">
        <v>18581.3</v>
      </c>
      <c r="H12" s="7">
        <v>18581.3</v>
      </c>
      <c r="I12" s="7">
        <f aca="true" t="shared" si="2" ref="I12:J30">G12-E12</f>
        <v>-12030.033700000004</v>
      </c>
      <c r="J12" s="7">
        <f>H12-F12</f>
        <v>-11147.814099999996</v>
      </c>
      <c r="K12" s="7"/>
      <c r="L12" s="7">
        <v>2</v>
      </c>
      <c r="M12" s="8">
        <v>11</v>
      </c>
      <c r="N12" s="7">
        <v>2</v>
      </c>
      <c r="O12" s="8">
        <v>11</v>
      </c>
      <c r="P12" s="7">
        <f>N12-L12</f>
        <v>0</v>
      </c>
      <c r="Q12" s="7">
        <f>O12-M12</f>
        <v>0</v>
      </c>
    </row>
    <row r="13" spans="1:17" s="9" customFormat="1" ht="26.25" customHeight="1">
      <c r="A13" s="2" t="s">
        <v>17</v>
      </c>
      <c r="B13" s="7">
        <v>72246</v>
      </c>
      <c r="C13" s="7">
        <v>73059.1</v>
      </c>
      <c r="D13" s="13">
        <v>25.7</v>
      </c>
      <c r="E13" s="7">
        <f>B13*D13/100</f>
        <v>18567.221999999998</v>
      </c>
      <c r="F13" s="7">
        <f>C13*D13/100</f>
        <v>18776.188700000002</v>
      </c>
      <c r="G13" s="7">
        <v>6791.9</v>
      </c>
      <c r="H13" s="7">
        <v>6398.7</v>
      </c>
      <c r="I13" s="7">
        <f t="shared" si="2"/>
        <v>-11775.321999999998</v>
      </c>
      <c r="J13" s="7">
        <f t="shared" si="2"/>
        <v>-12377.488700000002</v>
      </c>
      <c r="K13" s="7"/>
      <c r="L13" s="7">
        <v>1</v>
      </c>
      <c r="M13" s="7">
        <v>6</v>
      </c>
      <c r="N13" s="7">
        <v>1</v>
      </c>
      <c r="O13" s="7">
        <v>3</v>
      </c>
      <c r="P13" s="7">
        <f>N13-L13</f>
        <v>0</v>
      </c>
      <c r="Q13" s="7">
        <f>O13-M13</f>
        <v>-3</v>
      </c>
    </row>
    <row r="14" spans="1:17" s="9" customFormat="1" ht="26.25" customHeight="1">
      <c r="A14" s="2" t="s">
        <v>18</v>
      </c>
      <c r="B14" s="7">
        <v>23213.3</v>
      </c>
      <c r="C14" s="7">
        <v>22988</v>
      </c>
      <c r="D14" s="13">
        <v>38.5</v>
      </c>
      <c r="E14" s="7">
        <f>B14*D14/100</f>
        <v>8937.120499999999</v>
      </c>
      <c r="F14" s="7">
        <f>C14*D14/100</f>
        <v>8850.38</v>
      </c>
      <c r="G14" s="7">
        <v>6882</v>
      </c>
      <c r="H14" s="7">
        <v>6691.1</v>
      </c>
      <c r="I14" s="7">
        <f t="shared" si="2"/>
        <v>-2055.120499999999</v>
      </c>
      <c r="J14" s="7">
        <f t="shared" si="2"/>
        <v>-2159.279999999999</v>
      </c>
      <c r="K14" s="7"/>
      <c r="L14" s="7">
        <v>1</v>
      </c>
      <c r="M14" s="7">
        <v>4</v>
      </c>
      <c r="N14" s="7">
        <v>1</v>
      </c>
      <c r="O14" s="7">
        <v>3</v>
      </c>
      <c r="P14" s="7">
        <f aca="true" t="shared" si="3" ref="P14:Q30">N14-L14</f>
        <v>0</v>
      </c>
      <c r="Q14" s="7">
        <f t="shared" si="3"/>
        <v>-1</v>
      </c>
    </row>
    <row r="15" spans="1:17" s="9" customFormat="1" ht="26.25" customHeight="1">
      <c r="A15" s="2" t="s">
        <v>19</v>
      </c>
      <c r="B15" s="7">
        <v>52618.5</v>
      </c>
      <c r="C15" s="7">
        <v>51797.3</v>
      </c>
      <c r="D15" s="13">
        <v>25.8</v>
      </c>
      <c r="E15" s="7">
        <f>B15*D15/100+2097.4+575.6</f>
        <v>16248.573</v>
      </c>
      <c r="F15" s="7">
        <f>C15*D15/100+2073.3+575.6</f>
        <v>16012.603400000002</v>
      </c>
      <c r="G15" s="7">
        <v>8214.1</v>
      </c>
      <c r="H15" s="7">
        <v>7990.8</v>
      </c>
      <c r="I15" s="7">
        <f t="shared" si="2"/>
        <v>-8034.473</v>
      </c>
      <c r="J15" s="7">
        <f t="shared" si="2"/>
        <v>-8021.803400000002</v>
      </c>
      <c r="K15" s="7"/>
      <c r="L15" s="7">
        <v>1</v>
      </c>
      <c r="M15" s="7">
        <v>6</v>
      </c>
      <c r="N15" s="7">
        <v>1</v>
      </c>
      <c r="O15" s="7">
        <v>6</v>
      </c>
      <c r="P15" s="7">
        <f t="shared" si="3"/>
        <v>0</v>
      </c>
      <c r="Q15" s="7">
        <f t="shared" si="3"/>
        <v>0</v>
      </c>
    </row>
    <row r="16" spans="1:17" s="9" customFormat="1" ht="26.25" customHeight="1">
      <c r="A16" s="2" t="s">
        <v>20</v>
      </c>
      <c r="B16" s="7">
        <v>55807.3</v>
      </c>
      <c r="C16" s="7">
        <v>55833.7</v>
      </c>
      <c r="D16" s="13">
        <v>17.1</v>
      </c>
      <c r="E16" s="7">
        <f>B16*D16/100+2479.2+1062.7+356.2</f>
        <v>13441.1483</v>
      </c>
      <c r="F16" s="7">
        <f>C16*D16/100+2479.2+1062.7+356.2</f>
        <v>13445.6627</v>
      </c>
      <c r="G16" s="7">
        <v>9081.1</v>
      </c>
      <c r="H16" s="7">
        <v>8797.8</v>
      </c>
      <c r="I16" s="7">
        <f t="shared" si="2"/>
        <v>-4360.0483</v>
      </c>
      <c r="J16" s="7">
        <f t="shared" si="2"/>
        <v>-4647.8627000000015</v>
      </c>
      <c r="K16" s="7"/>
      <c r="L16" s="7">
        <v>2</v>
      </c>
      <c r="M16" s="7">
        <v>4</v>
      </c>
      <c r="N16" s="7">
        <v>2</v>
      </c>
      <c r="O16" s="7">
        <v>4</v>
      </c>
      <c r="P16" s="7">
        <f t="shared" si="3"/>
        <v>0</v>
      </c>
      <c r="Q16" s="7">
        <f t="shared" si="3"/>
        <v>0</v>
      </c>
    </row>
    <row r="17" spans="1:17" s="9" customFormat="1" ht="26.25" customHeight="1">
      <c r="A17" s="2" t="s">
        <v>21</v>
      </c>
      <c r="B17" s="7">
        <v>42356.2</v>
      </c>
      <c r="C17" s="7">
        <v>42600.7</v>
      </c>
      <c r="D17" s="13">
        <v>25.9</v>
      </c>
      <c r="E17" s="7">
        <f>B17*D17/100</f>
        <v>10970.255799999999</v>
      </c>
      <c r="F17" s="7">
        <f>C17*D17/100</f>
        <v>11033.581299999998</v>
      </c>
      <c r="G17" s="7">
        <v>7150.3</v>
      </c>
      <c r="H17" s="7">
        <v>7150.3</v>
      </c>
      <c r="I17" s="7">
        <f t="shared" si="2"/>
        <v>-3819.955799999999</v>
      </c>
      <c r="J17" s="7">
        <f t="shared" si="2"/>
        <v>-3883.281299999998</v>
      </c>
      <c r="K17" s="7"/>
      <c r="L17" s="7">
        <v>1</v>
      </c>
      <c r="M17" s="7">
        <v>5</v>
      </c>
      <c r="N17" s="7">
        <v>1</v>
      </c>
      <c r="O17" s="7">
        <v>5</v>
      </c>
      <c r="P17" s="7">
        <f t="shared" si="3"/>
        <v>0</v>
      </c>
      <c r="Q17" s="7">
        <f t="shared" si="3"/>
        <v>0</v>
      </c>
    </row>
    <row r="18" spans="1:17" s="9" customFormat="1" ht="26.25" customHeight="1">
      <c r="A18" s="2" t="s">
        <v>22</v>
      </c>
      <c r="B18" s="7">
        <v>20065.4</v>
      </c>
      <c r="C18" s="7">
        <v>19844.9</v>
      </c>
      <c r="D18" s="13">
        <v>36.1</v>
      </c>
      <c r="E18" s="7">
        <f>B18*D18/100</f>
        <v>7243.6094</v>
      </c>
      <c r="F18" s="7">
        <f>C18*D18/100</f>
        <v>7164.008900000002</v>
      </c>
      <c r="G18" s="7">
        <v>6118.6</v>
      </c>
      <c r="H18" s="7">
        <v>6118.5</v>
      </c>
      <c r="I18" s="7">
        <f t="shared" si="2"/>
        <v>-1125.0094</v>
      </c>
      <c r="J18" s="7">
        <f t="shared" si="2"/>
        <v>-1045.5089000000016</v>
      </c>
      <c r="K18" s="7"/>
      <c r="L18" s="7">
        <v>1</v>
      </c>
      <c r="M18" s="7">
        <v>5</v>
      </c>
      <c r="N18" s="7">
        <v>1</v>
      </c>
      <c r="O18" s="7">
        <v>5</v>
      </c>
      <c r="P18" s="7">
        <f t="shared" si="3"/>
        <v>0</v>
      </c>
      <c r="Q18" s="7">
        <f t="shared" si="3"/>
        <v>0</v>
      </c>
    </row>
    <row r="19" spans="1:17" s="9" customFormat="1" ht="26.25" customHeight="1">
      <c r="A19" s="2" t="s">
        <v>23</v>
      </c>
      <c r="B19" s="7">
        <v>23111.3</v>
      </c>
      <c r="C19" s="7">
        <v>22228</v>
      </c>
      <c r="D19" s="13">
        <v>31</v>
      </c>
      <c r="E19" s="7">
        <f>B19*D19/100+2476.4</f>
        <v>9640.903</v>
      </c>
      <c r="F19" s="7">
        <f>C19*D19/100+2476.4</f>
        <v>9367.08</v>
      </c>
      <c r="G19" s="7">
        <v>6817.2</v>
      </c>
      <c r="H19" s="7">
        <v>6682.9</v>
      </c>
      <c r="I19" s="7">
        <f t="shared" si="2"/>
        <v>-2823.7030000000004</v>
      </c>
      <c r="J19" s="7">
        <f t="shared" si="2"/>
        <v>-2684.1800000000003</v>
      </c>
      <c r="K19" s="7"/>
      <c r="L19" s="7">
        <v>1</v>
      </c>
      <c r="M19" s="7">
        <v>4</v>
      </c>
      <c r="N19" s="7">
        <v>1</v>
      </c>
      <c r="O19" s="7">
        <v>3</v>
      </c>
      <c r="P19" s="7">
        <f t="shared" si="3"/>
        <v>0</v>
      </c>
      <c r="Q19" s="7">
        <f t="shared" si="3"/>
        <v>-1</v>
      </c>
    </row>
    <row r="20" spans="1:17" s="9" customFormat="1" ht="26.25" customHeight="1">
      <c r="A20" s="2" t="s">
        <v>24</v>
      </c>
      <c r="B20" s="7">
        <v>48163.6</v>
      </c>
      <c r="C20" s="7">
        <v>47591.1</v>
      </c>
      <c r="D20" s="13">
        <v>26.9</v>
      </c>
      <c r="E20" s="7">
        <f>B20*D20/100+2347.3+118.5</f>
        <v>15421.808399999998</v>
      </c>
      <c r="F20" s="7">
        <f>C20*D20/100+2347.3+118.5</f>
        <v>15267.8059</v>
      </c>
      <c r="G20" s="7">
        <v>8349.9</v>
      </c>
      <c r="H20" s="7">
        <v>8349.8</v>
      </c>
      <c r="I20" s="7">
        <f t="shared" si="2"/>
        <v>-7071.908399999998</v>
      </c>
      <c r="J20" s="7">
        <f t="shared" si="2"/>
        <v>-6918.0059</v>
      </c>
      <c r="K20" s="7"/>
      <c r="L20" s="7">
        <v>1</v>
      </c>
      <c r="M20" s="7">
        <v>5</v>
      </c>
      <c r="N20" s="7">
        <v>1</v>
      </c>
      <c r="O20" s="7">
        <v>5</v>
      </c>
      <c r="P20" s="7">
        <f t="shared" si="3"/>
        <v>0</v>
      </c>
      <c r="Q20" s="7">
        <f t="shared" si="3"/>
        <v>0</v>
      </c>
    </row>
    <row r="21" spans="1:17" s="9" customFormat="1" ht="26.25" customHeight="1">
      <c r="A21" s="2" t="s">
        <v>25</v>
      </c>
      <c r="B21" s="7">
        <v>33351</v>
      </c>
      <c r="C21" s="7">
        <v>33746.7</v>
      </c>
      <c r="D21" s="13">
        <v>22.4</v>
      </c>
      <c r="E21" s="7">
        <f>B21*D21/100+2233+400.8</f>
        <v>10104.423999999999</v>
      </c>
      <c r="F21" s="7">
        <f>C21*D21/100+2232.9+400.8</f>
        <v>10192.960799999997</v>
      </c>
      <c r="G21" s="7">
        <v>5052</v>
      </c>
      <c r="H21" s="7">
        <v>5051.4</v>
      </c>
      <c r="I21" s="7">
        <f t="shared" si="2"/>
        <v>-5052.423999999999</v>
      </c>
      <c r="J21" s="7">
        <f t="shared" si="2"/>
        <v>-5141.5607999999975</v>
      </c>
      <c r="K21" s="7"/>
      <c r="L21" s="7">
        <v>1</v>
      </c>
      <c r="M21" s="7">
        <v>6</v>
      </c>
      <c r="N21" s="7">
        <v>1</v>
      </c>
      <c r="O21" s="7">
        <v>4</v>
      </c>
      <c r="P21" s="7">
        <f t="shared" si="3"/>
        <v>0</v>
      </c>
      <c r="Q21" s="7">
        <f t="shared" si="3"/>
        <v>-2</v>
      </c>
    </row>
    <row r="22" spans="1:17" s="9" customFormat="1" ht="26.25" customHeight="1">
      <c r="A22" s="2" t="s">
        <v>26</v>
      </c>
      <c r="B22" s="7">
        <v>46387.5</v>
      </c>
      <c r="C22" s="7">
        <v>46329.6</v>
      </c>
      <c r="D22" s="13">
        <v>28.6</v>
      </c>
      <c r="E22" s="7">
        <f>B22*D22/100</f>
        <v>13266.825</v>
      </c>
      <c r="F22" s="7">
        <f>C22*D22/100</f>
        <v>13250.2656</v>
      </c>
      <c r="G22" s="7">
        <v>9593.7</v>
      </c>
      <c r="H22" s="7">
        <v>9535.7</v>
      </c>
      <c r="I22" s="7">
        <f t="shared" si="2"/>
        <v>-3673.125</v>
      </c>
      <c r="J22" s="7">
        <f t="shared" si="2"/>
        <v>-3714.5656</v>
      </c>
      <c r="K22" s="7"/>
      <c r="L22" s="7">
        <v>2</v>
      </c>
      <c r="M22" s="7">
        <v>8</v>
      </c>
      <c r="N22" s="7">
        <v>2</v>
      </c>
      <c r="O22" s="7">
        <v>5</v>
      </c>
      <c r="P22" s="7">
        <f t="shared" si="3"/>
        <v>0</v>
      </c>
      <c r="Q22" s="7">
        <f t="shared" si="3"/>
        <v>-3</v>
      </c>
    </row>
    <row r="23" spans="1:17" s="9" customFormat="1" ht="26.25" customHeight="1">
      <c r="A23" s="2" t="s">
        <v>27</v>
      </c>
      <c r="B23" s="7">
        <v>64914.6</v>
      </c>
      <c r="C23" s="7">
        <v>64960.9</v>
      </c>
      <c r="D23" s="13">
        <v>24.4</v>
      </c>
      <c r="E23" s="7">
        <f>B23*D23/100+2696.4+443.8</f>
        <v>18979.362399999998</v>
      </c>
      <c r="F23" s="7">
        <f>C23*D23/100+2696.4+443.8</f>
        <v>18990.6596</v>
      </c>
      <c r="G23" s="7">
        <v>11456.1</v>
      </c>
      <c r="H23" s="7">
        <v>11455</v>
      </c>
      <c r="I23" s="7">
        <f t="shared" si="2"/>
        <v>-7523.262399999998</v>
      </c>
      <c r="J23" s="7">
        <f t="shared" si="2"/>
        <v>-7535.659599999999</v>
      </c>
      <c r="K23" s="7"/>
      <c r="L23" s="7">
        <v>2</v>
      </c>
      <c r="M23" s="7">
        <v>4</v>
      </c>
      <c r="N23" s="7">
        <v>2</v>
      </c>
      <c r="O23" s="7">
        <v>5</v>
      </c>
      <c r="P23" s="7">
        <f t="shared" si="3"/>
        <v>0</v>
      </c>
      <c r="Q23" s="7">
        <f t="shared" si="3"/>
        <v>1</v>
      </c>
    </row>
    <row r="24" spans="1:17" s="9" customFormat="1" ht="26.25" customHeight="1">
      <c r="A24" s="2" t="s">
        <v>42</v>
      </c>
      <c r="B24" s="7">
        <v>44432.6</v>
      </c>
      <c r="C24" s="7">
        <v>39541</v>
      </c>
      <c r="D24" s="13">
        <v>19.5</v>
      </c>
      <c r="E24" s="7">
        <f>B24*D24/100+549.3+2300.3</f>
        <v>11513.956999999999</v>
      </c>
      <c r="F24" s="7">
        <f>C24*D24/100+2300.3+549.3</f>
        <v>10560.095</v>
      </c>
      <c r="G24" s="7">
        <v>7040</v>
      </c>
      <c r="H24" s="7">
        <v>7034.8</v>
      </c>
      <c r="I24" s="7">
        <f t="shared" si="2"/>
        <v>-4473.9569999999985</v>
      </c>
      <c r="J24" s="7">
        <f t="shared" si="2"/>
        <v>-3525.294999999999</v>
      </c>
      <c r="K24" s="7"/>
      <c r="L24" s="7">
        <v>1</v>
      </c>
      <c r="M24" s="7">
        <v>7</v>
      </c>
      <c r="N24" s="7">
        <v>1</v>
      </c>
      <c r="O24" s="7">
        <v>3</v>
      </c>
      <c r="P24" s="7">
        <f t="shared" si="3"/>
        <v>0</v>
      </c>
      <c r="Q24" s="7">
        <f t="shared" si="3"/>
        <v>-4</v>
      </c>
    </row>
    <row r="25" spans="1:17" s="9" customFormat="1" ht="26.25" customHeight="1">
      <c r="A25" s="2" t="s">
        <v>28</v>
      </c>
      <c r="B25" s="7">
        <v>41064.8</v>
      </c>
      <c r="C25" s="7">
        <v>41346.9</v>
      </c>
      <c r="D25" s="13">
        <v>18.1</v>
      </c>
      <c r="E25" s="7">
        <f>B25*D25/100+2752.1+299.2</f>
        <v>10484.028800000002</v>
      </c>
      <c r="F25" s="7">
        <f>C25*D25/100+2752.1+299.2</f>
        <v>10535.088900000002</v>
      </c>
      <c r="G25" s="7">
        <v>6238.7</v>
      </c>
      <c r="H25" s="7">
        <v>6146.6</v>
      </c>
      <c r="I25" s="7">
        <f t="shared" si="2"/>
        <v>-4245.328800000002</v>
      </c>
      <c r="J25" s="7">
        <f t="shared" si="2"/>
        <v>-4388.488900000002</v>
      </c>
      <c r="K25" s="7"/>
      <c r="L25" s="7">
        <v>1</v>
      </c>
      <c r="M25" s="7">
        <v>2</v>
      </c>
      <c r="N25" s="7">
        <v>1</v>
      </c>
      <c r="O25" s="7">
        <v>2</v>
      </c>
      <c r="P25" s="7">
        <f>N25-L25</f>
        <v>0</v>
      </c>
      <c r="Q25" s="7">
        <f>O25-M25</f>
        <v>0</v>
      </c>
    </row>
    <row r="26" spans="1:17" s="9" customFormat="1" ht="26.25" customHeight="1">
      <c r="A26" s="2" t="s">
        <v>29</v>
      </c>
      <c r="B26" s="7">
        <v>38631.5</v>
      </c>
      <c r="C26" s="7">
        <v>38576.2</v>
      </c>
      <c r="D26" s="13">
        <v>26.1</v>
      </c>
      <c r="E26" s="7">
        <f>B26*D26/100+2397.4+263</f>
        <v>12743.2215</v>
      </c>
      <c r="F26" s="7">
        <f>C26*D26/100+2397.4+263</f>
        <v>12728.788199999999</v>
      </c>
      <c r="G26" s="7">
        <v>8882.1</v>
      </c>
      <c r="H26" s="7">
        <v>8880.8</v>
      </c>
      <c r="I26" s="7">
        <f t="shared" si="2"/>
        <v>-3861.1214999999993</v>
      </c>
      <c r="J26" s="7">
        <f t="shared" si="2"/>
        <v>-3847.9882</v>
      </c>
      <c r="K26" s="7"/>
      <c r="L26" s="7">
        <v>1</v>
      </c>
      <c r="M26" s="7">
        <v>6</v>
      </c>
      <c r="N26" s="7">
        <v>1</v>
      </c>
      <c r="O26" s="7">
        <v>5</v>
      </c>
      <c r="P26" s="7">
        <f>N26-L26</f>
        <v>0</v>
      </c>
      <c r="Q26" s="7">
        <f t="shared" si="3"/>
        <v>-1</v>
      </c>
    </row>
    <row r="27" spans="1:17" s="9" customFormat="1" ht="26.25" customHeight="1">
      <c r="A27" s="2" t="s">
        <v>30</v>
      </c>
      <c r="B27" s="7">
        <v>23921.4</v>
      </c>
      <c r="C27" s="7">
        <v>23664.8</v>
      </c>
      <c r="D27" s="13">
        <v>27.3</v>
      </c>
      <c r="E27" s="7">
        <f>B27*D27/100+2328.4+315.4</f>
        <v>9174.342200000001</v>
      </c>
      <c r="F27" s="7">
        <f>C27*D27/100+2328.4+315.4</f>
        <v>9104.2904</v>
      </c>
      <c r="G27" s="7">
        <v>6490.8</v>
      </c>
      <c r="H27" s="7">
        <v>6305.2</v>
      </c>
      <c r="I27" s="7">
        <f t="shared" si="2"/>
        <v>-2683.542200000001</v>
      </c>
      <c r="J27" s="7">
        <f t="shared" si="2"/>
        <v>-2799.0904</v>
      </c>
      <c r="K27" s="7"/>
      <c r="L27" s="7">
        <v>1</v>
      </c>
      <c r="M27" s="7">
        <v>5</v>
      </c>
      <c r="N27" s="7">
        <v>1</v>
      </c>
      <c r="O27" s="7">
        <v>3</v>
      </c>
      <c r="P27" s="7">
        <f t="shared" si="3"/>
        <v>0</v>
      </c>
      <c r="Q27" s="7">
        <f t="shared" si="3"/>
        <v>-2</v>
      </c>
    </row>
    <row r="28" spans="1:17" s="9" customFormat="1" ht="26.25" customHeight="1">
      <c r="A28" s="2" t="s">
        <v>31</v>
      </c>
      <c r="B28" s="7">
        <v>28839</v>
      </c>
      <c r="C28" s="7">
        <v>28520.5</v>
      </c>
      <c r="D28" s="13">
        <v>30.9</v>
      </c>
      <c r="E28" s="7">
        <f>B28*D28/100</f>
        <v>8911.251</v>
      </c>
      <c r="F28" s="7">
        <f>C28*D28/100</f>
        <v>8812.834499999999</v>
      </c>
      <c r="G28" s="7">
        <v>6439.3</v>
      </c>
      <c r="H28" s="7">
        <v>6439.2</v>
      </c>
      <c r="I28" s="7">
        <f t="shared" si="2"/>
        <v>-2471.951</v>
      </c>
      <c r="J28" s="7">
        <f t="shared" si="2"/>
        <v>-2373.634499999999</v>
      </c>
      <c r="K28" s="7"/>
      <c r="L28" s="7">
        <v>1</v>
      </c>
      <c r="M28" s="7">
        <v>6</v>
      </c>
      <c r="N28" s="7">
        <v>1</v>
      </c>
      <c r="O28" s="7">
        <v>6</v>
      </c>
      <c r="P28" s="7">
        <f t="shared" si="3"/>
        <v>0</v>
      </c>
      <c r="Q28" s="7">
        <f t="shared" si="3"/>
        <v>0</v>
      </c>
    </row>
    <row r="29" spans="1:17" s="9" customFormat="1" ht="26.25" customHeight="1">
      <c r="A29" s="2" t="s">
        <v>32</v>
      </c>
      <c r="B29" s="7">
        <v>20130.2</v>
      </c>
      <c r="C29" s="7">
        <v>20121.6</v>
      </c>
      <c r="D29" s="13">
        <v>30</v>
      </c>
      <c r="E29" s="7">
        <f>B29*D29/100</f>
        <v>6039.06</v>
      </c>
      <c r="F29" s="7">
        <f>C29*D29/100</f>
        <v>6036.48</v>
      </c>
      <c r="G29" s="7">
        <v>5610.7</v>
      </c>
      <c r="H29" s="7">
        <v>5610.7</v>
      </c>
      <c r="I29" s="7">
        <f t="shared" si="2"/>
        <v>-428.3600000000006</v>
      </c>
      <c r="J29" s="7">
        <f t="shared" si="2"/>
        <v>-425.77999999999975</v>
      </c>
      <c r="K29" s="7"/>
      <c r="L29" s="7">
        <v>1</v>
      </c>
      <c r="M29" s="7">
        <v>5</v>
      </c>
      <c r="N29" s="7">
        <v>1</v>
      </c>
      <c r="O29" s="7">
        <v>3</v>
      </c>
      <c r="P29" s="7">
        <f t="shared" si="3"/>
        <v>0</v>
      </c>
      <c r="Q29" s="7">
        <f t="shared" si="3"/>
        <v>-2</v>
      </c>
    </row>
    <row r="30" spans="1:17" s="9" customFormat="1" ht="26.25" customHeight="1">
      <c r="A30" s="2" t="s">
        <v>33</v>
      </c>
      <c r="B30" s="7">
        <v>30245.5</v>
      </c>
      <c r="C30" s="7">
        <v>30216.1</v>
      </c>
      <c r="D30" s="13">
        <v>27.8</v>
      </c>
      <c r="E30" s="7">
        <f>B30*D30/100+2301.1+223.1</f>
        <v>10932.449</v>
      </c>
      <c r="F30" s="7">
        <f>C30*D30/100+2301.1+223.1</f>
        <v>10924.2758</v>
      </c>
      <c r="G30" s="7">
        <v>6357</v>
      </c>
      <c r="H30" s="7">
        <v>6357</v>
      </c>
      <c r="I30" s="7">
        <f t="shared" si="2"/>
        <v>-4575.4490000000005</v>
      </c>
      <c r="J30" s="7">
        <f t="shared" si="2"/>
        <v>-4567.275799999999</v>
      </c>
      <c r="K30" s="7"/>
      <c r="L30" s="7">
        <v>1</v>
      </c>
      <c r="M30" s="7">
        <v>6</v>
      </c>
      <c r="N30" s="7">
        <v>1</v>
      </c>
      <c r="O30" s="7">
        <v>4</v>
      </c>
      <c r="P30" s="7">
        <f t="shared" si="3"/>
        <v>0</v>
      </c>
      <c r="Q30" s="7">
        <f t="shared" si="3"/>
        <v>-2</v>
      </c>
    </row>
    <row r="31" spans="1:17" ht="12.75">
      <c r="A31" s="4" t="s">
        <v>34</v>
      </c>
      <c r="B31" s="13">
        <f>SUM(B12:B30)</f>
        <v>1087417.4000000001</v>
      </c>
      <c r="C31" s="13">
        <f>SUM(C12:C30)</f>
        <v>1069993.2</v>
      </c>
      <c r="D31" s="7"/>
      <c r="E31" s="7">
        <f aca="true" t="shared" si="4" ref="E31:J31">SUM(E12:E30)</f>
        <v>243230.895</v>
      </c>
      <c r="F31" s="7">
        <f t="shared" si="4"/>
        <v>240782.16380000007</v>
      </c>
      <c r="G31" s="13">
        <f>SUM(G12:G30)</f>
        <v>151146.8</v>
      </c>
      <c r="H31" s="13">
        <f>SUM(H12:H30)</f>
        <v>149577.60000000003</v>
      </c>
      <c r="I31" s="7">
        <f t="shared" si="4"/>
        <v>-92084.09499999997</v>
      </c>
      <c r="J31" s="7">
        <f t="shared" si="4"/>
        <v>-91204.5638</v>
      </c>
      <c r="K31" s="7"/>
      <c r="L31" s="13">
        <f aca="true" t="shared" si="5" ref="L31:Q31">SUM(L12:L30)</f>
        <v>23</v>
      </c>
      <c r="M31" s="13">
        <f t="shared" si="5"/>
        <v>105</v>
      </c>
      <c r="N31" s="13">
        <f t="shared" si="5"/>
        <v>23</v>
      </c>
      <c r="O31" s="13">
        <f t="shared" si="5"/>
        <v>85</v>
      </c>
      <c r="P31" s="13">
        <f t="shared" si="5"/>
        <v>0</v>
      </c>
      <c r="Q31" s="13">
        <f t="shared" si="5"/>
        <v>-20</v>
      </c>
    </row>
    <row r="32" spans="1:17" ht="16.5">
      <c r="A32" s="18" t="s">
        <v>41</v>
      </c>
      <c r="B32" s="19">
        <f>B11+B31</f>
        <v>4570554.3</v>
      </c>
      <c r="C32" s="19">
        <f>C11+C31</f>
        <v>5224433</v>
      </c>
      <c r="D32" s="19"/>
      <c r="E32" s="19">
        <f aca="true" t="shared" si="6" ref="E32:J32">E11+E31</f>
        <v>543552.2981499999</v>
      </c>
      <c r="F32" s="19">
        <f t="shared" si="6"/>
        <v>586867.3576000001</v>
      </c>
      <c r="G32" s="19">
        <f t="shared" si="6"/>
        <v>463234.1</v>
      </c>
      <c r="H32" s="19">
        <f t="shared" si="6"/>
        <v>460025.2</v>
      </c>
      <c r="I32" s="19">
        <f t="shared" si="6"/>
        <v>-80318.19814999994</v>
      </c>
      <c r="J32" s="19">
        <f t="shared" si="6"/>
        <v>-126842.15759999998</v>
      </c>
      <c r="K32" s="19"/>
      <c r="L32" s="19">
        <f aca="true" t="shared" si="7" ref="L32:Q32">L11+L31</f>
        <v>27</v>
      </c>
      <c r="M32" s="19">
        <f t="shared" si="7"/>
        <v>374</v>
      </c>
      <c r="N32" s="19">
        <f t="shared" si="7"/>
        <v>26</v>
      </c>
      <c r="O32" s="19">
        <f t="shared" si="7"/>
        <v>256</v>
      </c>
      <c r="P32" s="19">
        <f t="shared" si="7"/>
        <v>-1</v>
      </c>
      <c r="Q32" s="19">
        <f t="shared" si="7"/>
        <v>-118</v>
      </c>
    </row>
  </sheetData>
  <sheetProtection/>
  <mergeCells count="19">
    <mergeCell ref="P5:Q6"/>
    <mergeCell ref="B6:B7"/>
    <mergeCell ref="C6:C7"/>
    <mergeCell ref="D6:D7"/>
    <mergeCell ref="E6:E7"/>
    <mergeCell ref="F6:F7"/>
    <mergeCell ref="G6:G7"/>
    <mergeCell ref="H6:H7"/>
    <mergeCell ref="I6:J6"/>
    <mergeCell ref="L6:M6"/>
    <mergeCell ref="B1:O1"/>
    <mergeCell ref="B2:O2"/>
    <mergeCell ref="B3:O3"/>
    <mergeCell ref="A5:A7"/>
    <mergeCell ref="B5:C5"/>
    <mergeCell ref="D5:J5"/>
    <mergeCell ref="K5:K7"/>
    <mergeCell ref="L5:O5"/>
    <mergeCell ref="N6:O6"/>
  </mergeCells>
  <printOptions/>
  <pageMargins left="0" right="0" top="0.1968503937007874" bottom="0.1968503937007874" header="0.31496062992125984" footer="0.5118110236220472"/>
  <pageSetup fitToHeight="1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Пецентий Екатерина Викторовна</cp:lastModifiedBy>
  <cp:lastPrinted>2016-02-16T12:59:57Z</cp:lastPrinted>
  <dcterms:created xsi:type="dcterms:W3CDTF">1996-10-08T23:32:33Z</dcterms:created>
  <dcterms:modified xsi:type="dcterms:W3CDTF">2016-03-23T12:10:16Z</dcterms:modified>
  <cp:category/>
  <cp:version/>
  <cp:contentType/>
  <cp:contentStatus/>
</cp:coreProperties>
</file>